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8220"/>
  </bookViews>
  <sheets>
    <sheet name="Sheet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<sst xmlns="http://schemas.openxmlformats.org/spreadsheetml/2006/main" count="69" uniqueCount="64">
  <si>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>村、社区资金收支情况表</t>
  </si>
  <si>
    <t>填报单位：应山街道办事处三里塘社区      时间：2024.2.29 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</si>
  <si>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</si>
  <si>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</si>
  <si>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</si>
  <si>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</si>
  <si>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</si>
  <si>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</si>
  <si>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</si>
  <si>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上期余额</t>
  </si>
  <si>
    <t>1.办公费</t>
  </si>
  <si>
    <t>1.转移支付</t>
  </si>
  <si>
    <t>2.水电费</t>
  </si>
  <si>
    <t>2.土地补偿款</t>
  </si>
  <si>
    <t>3.报刊订阅读费</t>
  </si>
  <si>
    <t>3.规范化建设</t>
  </si>
  <si>
    <t>4.学习考察费</t>
  </si>
  <si>
    <t>4.基础设施建设经费</t>
  </si>
  <si>
    <t>5.福利费</t>
  </si>
  <si>
    <t>5.上级拨款工作经费</t>
  </si>
  <si>
    <t>6.交通差旅费</t>
  </si>
  <si>
    <t>6.党建经费</t>
  </si>
  <si>
    <t>7.维修费</t>
  </si>
  <si>
    <t>7.维稳经费</t>
  </si>
  <si>
    <t>8.通讯网络费</t>
  </si>
  <si>
    <t>8.招工经费</t>
  </si>
  <si>
    <t>9.干部工资及补助</t>
  </si>
  <si>
    <t>9.公益岗位补贴</t>
  </si>
  <si>
    <t>14.社保费用</t>
  </si>
  <si>
    <t>11.社保个人部分</t>
  </si>
  <si>
    <t>11.组干部工资及补助</t>
  </si>
  <si>
    <t>工会经费</t>
  </si>
  <si>
    <t>12.老干部工资及补助</t>
  </si>
  <si>
    <t>12.利息收入</t>
  </si>
  <si>
    <t>工会经费支出</t>
  </si>
  <si>
    <t>13.环境治理</t>
  </si>
  <si>
    <t>13.固定资产</t>
  </si>
  <si>
    <t>14.生态林治理</t>
  </si>
  <si>
    <t>17.抗旱救灾</t>
  </si>
  <si>
    <t>15.土地补偿费</t>
  </si>
  <si>
    <t>退役军人</t>
  </si>
  <si>
    <t>16.   其他   支出</t>
  </si>
  <si>
    <t>①村容整治</t>
  </si>
  <si>
    <t>护林防火</t>
  </si>
  <si>
    <t>②社区建设</t>
  </si>
  <si>
    <t>17.创卫工作经费</t>
  </si>
  <si>
    <t>③社区宣传费</t>
  </si>
  <si>
    <t>④维稳费用</t>
  </si>
  <si>
    <t>⑤其他</t>
  </si>
  <si>
    <t>⑥护林防火</t>
  </si>
  <si>
    <t>⑥招工费用</t>
  </si>
  <si>
    <t>旱厕拆除费用</t>
  </si>
  <si>
    <t>⑦临时人员工资</t>
  </si>
  <si>
    <t>①困难户的支出</t>
  </si>
  <si>
    <t>②文娱体育活动支出</t>
  </si>
  <si>
    <t>其他</t>
  </si>
  <si>
    <t>③加班费用</t>
  </si>
  <si>
    <t>本期收入合计</t>
  </si>
  <si>
    <t>本期支出合计</t>
  </si>
  <si>
    <t>总计</t>
  </si>
  <si>
    <t>本期结余</t>
  </si>
  <si>
    <t>预付工程款</t>
  </si>
  <si>
    <t>预付</t>
  </si>
  <si>
    <t>欠工程款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</si>
</sst>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76200</xdr:rowOff>
    </xdr:from>
    <xdr:to>
      <xdr:col>1</xdr:col>
      <xdr:colOff>914400</xdr:colOff>
      <xdr:row>3</xdr:row>
      <xdr:rowOff>275590</xdr:rowOff>
    </xdr:to>
    <xdr:sp>
      <xdr:nvSpPr>
        <xdr:cNvPr id="2" name="Line 1"/>
        <xdr:cNvSpPr/>
      </xdr:nvSpPr>
      <xdr:spPr>
        <a:xfrm>
          <a:off x="19050" y="1057275"/>
          <a:ext cx="1162050" cy="1993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19050</xdr:colOff>
      <xdr:row>3</xdr:row>
      <xdr:rowOff>48260</xdr:rowOff>
    </xdr:from>
    <xdr:to>
      <xdr:col>6</xdr:col>
      <xdr:colOff>1047115</xdr:colOff>
      <xdr:row>4</xdr:row>
      <xdr:rowOff>0</xdr:rowOff>
    </xdr:to>
    <xdr:sp>
      <xdr:nvSpPr>
        <xdr:cNvPr id="3" name="Line 2"/>
        <xdr:cNvSpPr/>
      </xdr:nvSpPr>
      <xdr:spPr>
        <a:xfrm>
          <a:off x="3190875" y="1029335"/>
          <a:ext cx="1399540" cy="3422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14" name="Line 1"/>
        <xdr:cNvSpPr/>
      </xdr:nvSpPr>
      <xdr:spPr>
        <a:xfrm>
          <a:off x="19050" y="989965"/>
          <a:ext cx="1257300" cy="3816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" name="Line 2"/>
        <xdr:cNvSpPr/>
      </xdr:nvSpPr>
      <xdr:spPr>
        <a:xfrm>
          <a:off x="3171825" y="981075"/>
          <a:ext cx="1504950" cy="3905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A1" sqref="$A1:$XFD1048576"/>
    </sheetView>
  </sheetViews>
  <sheetFormatPr defaultColWidth="8.75" defaultRowHeight="14.25"/>
  <cols>
    <col min="1" max="1" width="3.5" style="1" customWidth="1"/>
    <col min="2" max="2" width="13.25" style="1" customWidth="1"/>
    <col min="3" max="3" width="11.625" style="1" customWidth="1"/>
    <col min="4" max="4" width="2.75" style="1" customWidth="1"/>
    <col min="5" max="5" width="10.5" style="1" customWidth="1"/>
    <col min="6" max="6" width="4.875" style="1" customWidth="1"/>
    <col min="7" max="7" width="14.875" style="1" customWidth="1"/>
    <col min="8" max="8" width="10.75" style="1" customWidth="1"/>
    <col min="9" max="9" width="3.625" style="1" customWidth="1"/>
    <col min="10" max="10" width="10.625" style="1" customWidth="1"/>
    <col min="11" max="11" width="10.375" style="1"/>
    <col min="12" max="12" width="10.375" style="1" hidden="1" customWidth="1"/>
    <col min="13" max="16384" width="8.75" style="1"/>
  </cols>
  <sheetData>
    <row r="1" s="1" customFormat="1" ht="28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6.2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2.5" customHeight="1" spans="1:10">
      <c r="A3" s="5" t="s">
        <v>2</v>
      </c>
      <c r="B3" s="6"/>
      <c r="C3" s="6"/>
      <c r="D3" s="6"/>
      <c r="E3" s="7"/>
      <c r="F3" s="5" t="s">
        <v>3</v>
      </c>
      <c r="G3" s="6"/>
      <c r="H3" s="6"/>
      <c r="I3" s="6"/>
      <c r="J3" s="7"/>
    </row>
    <row r="4" s="1" customFormat="1" ht="30.75" customHeight="1" spans="1:10">
      <c r="A4" s="8" t="s">
        <v>4</v>
      </c>
      <c r="B4" s="9"/>
      <c r="C4" s="10" t="s">
        <v>5</v>
      </c>
      <c r="D4" s="11" t="s">
        <v>6</v>
      </c>
      <c r="E4" s="10" t="s">
        <v>7</v>
      </c>
      <c r="F4" s="8" t="s">
        <v>8</v>
      </c>
      <c r="G4" s="9"/>
      <c r="H4" s="10" t="s">
        <v>5</v>
      </c>
      <c r="I4" s="11" t="s">
        <v>6</v>
      </c>
      <c r="J4" s="10" t="s">
        <v>7</v>
      </c>
    </row>
    <row r="5" s="1" customFormat="1" ht="18.75" customHeight="1" spans="1:10">
      <c r="A5" s="8" t="s">
        <v>9</v>
      </c>
      <c r="B5" s="9"/>
      <c r="C5" s="12">
        <v>1695050.77</v>
      </c>
      <c r="D5" s="12"/>
      <c r="E5" s="12"/>
      <c r="F5" s="5" t="s">
        <v>10</v>
      </c>
      <c r="G5" s="7"/>
      <c r="H5" s="10">
        <f>240+570+6700+6470</f>
        <v>13980</v>
      </c>
      <c r="I5" s="10">
        <v>4</v>
      </c>
      <c r="J5" s="10">
        <f>H5</f>
        <v>13980</v>
      </c>
    </row>
    <row r="6" s="1" customFormat="1" ht="18.75" customHeight="1" spans="1:10">
      <c r="A6" s="5" t="s">
        <v>11</v>
      </c>
      <c r="B6" s="7"/>
      <c r="C6" s="10"/>
      <c r="D6" s="10"/>
      <c r="E6" s="10"/>
      <c r="F6" s="5" t="s">
        <v>12</v>
      </c>
      <c r="G6" s="7"/>
      <c r="H6" s="10">
        <f>666.02+345.66</f>
        <v>1011.68</v>
      </c>
      <c r="I6" s="10">
        <v>2</v>
      </c>
      <c r="J6" s="10">
        <f>H6</f>
        <v>1011.68</v>
      </c>
    </row>
    <row r="7" s="1" customFormat="1" ht="18.75" customHeight="1" spans="1:12">
      <c r="A7" s="5" t="s">
        <v>13</v>
      </c>
      <c r="B7" s="7"/>
      <c r="C7" s="10">
        <v>8800</v>
      </c>
      <c r="D7" s="10">
        <v>1</v>
      </c>
      <c r="E7" s="10">
        <f t="shared" ref="E7:E10" si="0">C7</f>
        <v>8800</v>
      </c>
      <c r="F7" s="5" t="s">
        <v>14</v>
      </c>
      <c r="G7" s="7"/>
      <c r="H7" s="10"/>
      <c r="I7" s="10"/>
      <c r="J7" s="10"/>
      <c r="K7" s="1"/>
      <c r="L7" s="1">
        <f>20000+119000+300000+300000</f>
        <v>739000</v>
      </c>
    </row>
    <row r="8" s="1" customFormat="1" ht="18.75" customHeight="1" spans="1:12">
      <c r="A8" s="8" t="s">
        <v>15</v>
      </c>
      <c r="B8" s="9"/>
      <c r="C8" s="10"/>
      <c r="D8" s="13"/>
      <c r="E8" s="10"/>
      <c r="F8" s="5" t="s">
        <v>16</v>
      </c>
      <c r="G8" s="7"/>
      <c r="H8" s="10"/>
      <c r="I8" s="10"/>
      <c r="J8" s="10"/>
      <c r="K8" s="1"/>
      <c r="L8" s="1">
        <f>2000+300+1280+27.93+102.07+100+2350+900+750+6000+2000+70720+20472+4500+560+129+1500+4285+48000+1200</f>
        <v>167176</v>
      </c>
    </row>
    <row r="9" s="1" customFormat="1" ht="18.75" customHeight="1" spans="1:12">
      <c r="A9" s="8" t="s">
        <v>17</v>
      </c>
      <c r="B9" s="9"/>
      <c r="C9" s="10">
        <f>50000+87972+64193+900000+500000</f>
        <v>1602165</v>
      </c>
      <c r="D9" s="10">
        <v>5</v>
      </c>
      <c r="E9" s="10">
        <f t="shared" si="0"/>
        <v>1602165</v>
      </c>
      <c r="F9" s="5" t="s">
        <v>18</v>
      </c>
      <c r="G9" s="7"/>
      <c r="H9" s="10"/>
      <c r="I9" s="10"/>
      <c r="J9" s="10"/>
      <c r="K9" s="1"/>
      <c r="L9" s="1">
        <f>L8-H34</f>
        <v>-721979.68</v>
      </c>
    </row>
    <row r="10" s="1" customFormat="1" ht="18.75" customHeight="1" spans="1:10">
      <c r="A10" s="5" t="s">
        <v>19</v>
      </c>
      <c r="B10" s="7"/>
      <c r="C10" s="10">
        <f>304948+6000+85000+37800</f>
        <v>433748</v>
      </c>
      <c r="D10" s="13">
        <v>5</v>
      </c>
      <c r="E10" s="10">
        <f t="shared" si="0"/>
        <v>433748</v>
      </c>
      <c r="F10" s="5" t="s">
        <v>20</v>
      </c>
      <c r="G10" s="7"/>
      <c r="H10" s="10"/>
      <c r="I10" s="10"/>
      <c r="J10" s="10"/>
    </row>
    <row r="11" s="1" customFormat="1" ht="18.75" customHeight="1" spans="1:10">
      <c r="A11" s="5" t="s">
        <v>21</v>
      </c>
      <c r="B11" s="7"/>
      <c r="C11" s="10"/>
      <c r="D11" s="13"/>
      <c r="E11" s="10"/>
      <c r="F11" s="5" t="s">
        <v>22</v>
      </c>
      <c r="G11" s="7"/>
      <c r="H11" s="10"/>
      <c r="I11" s="10"/>
      <c r="J11" s="10"/>
    </row>
    <row r="12" s="1" customFormat="1" ht="18.75" customHeight="1" spans="1:10">
      <c r="A12" s="5" t="s">
        <v>23</v>
      </c>
      <c r="B12" s="7"/>
      <c r="C12" s="10">
        <v>63000</v>
      </c>
      <c r="D12" s="10">
        <v>1</v>
      </c>
      <c r="E12" s="10">
        <f t="shared" ref="E12:E15" si="1">C12</f>
        <v>63000</v>
      </c>
      <c r="F12" s="10" t="s">
        <v>24</v>
      </c>
      <c r="G12" s="10"/>
      <c r="H12" s="10"/>
      <c r="I12" s="10"/>
      <c r="J12" s="10"/>
    </row>
    <row r="13" s="1" customFormat="1" ht="18.75" customHeight="1" spans="1:10">
      <c r="A13" s="5" t="s">
        <v>25</v>
      </c>
      <c r="B13" s="7"/>
      <c r="C13" s="10">
        <v>15500</v>
      </c>
      <c r="D13" s="10">
        <v>1</v>
      </c>
      <c r="E13" s="10">
        <f t="shared" si="1"/>
        <v>15500</v>
      </c>
      <c r="F13" s="5" t="s">
        <v>26</v>
      </c>
      <c r="G13" s="7"/>
      <c r="H13" s="10">
        <f>51242+35985*6</f>
        <v>267152</v>
      </c>
      <c r="I13" s="10">
        <v>7</v>
      </c>
      <c r="J13" s="10">
        <f>H13</f>
        <v>267152</v>
      </c>
    </row>
    <row r="14" s="1" customFormat="1" ht="18.75" customHeight="1" spans="1:10">
      <c r="A14" s="5" t="s">
        <v>27</v>
      </c>
      <c r="B14" s="7"/>
      <c r="C14" s="10">
        <v>18240</v>
      </c>
      <c r="D14" s="10">
        <v>1</v>
      </c>
      <c r="E14" s="10">
        <f t="shared" si="1"/>
        <v>18240</v>
      </c>
      <c r="F14" s="10" t="s">
        <v>28</v>
      </c>
      <c r="G14" s="10"/>
      <c r="H14" s="10">
        <f>7930*2+16354*2+72248</f>
        <v>120816</v>
      </c>
      <c r="I14" s="10">
        <v>5</v>
      </c>
      <c r="J14" s="10">
        <f>H14</f>
        <v>120816</v>
      </c>
    </row>
    <row r="15" s="1" customFormat="1" ht="18.75" customHeight="1" spans="1:10">
      <c r="A15" s="5" t="s">
        <v>29</v>
      </c>
      <c r="B15" s="7"/>
      <c r="C15" s="10">
        <v>6036</v>
      </c>
      <c r="D15" s="10">
        <v>1</v>
      </c>
      <c r="E15" s="10">
        <f t="shared" si="1"/>
        <v>6036</v>
      </c>
      <c r="F15" s="5" t="s">
        <v>30</v>
      </c>
      <c r="G15" s="14"/>
      <c r="H15" s="10"/>
      <c r="I15" s="10"/>
      <c r="J15" s="10"/>
    </row>
    <row r="16" s="1" customFormat="1" ht="18.75" customHeight="1" spans="1:10">
      <c r="A16" s="5" t="s">
        <v>31</v>
      </c>
      <c r="B16" s="7"/>
      <c r="C16" s="10"/>
      <c r="D16" s="10"/>
      <c r="E16" s="10"/>
      <c r="F16" s="10" t="s">
        <v>32</v>
      </c>
      <c r="G16" s="10"/>
      <c r="H16" s="10"/>
      <c r="I16" s="10"/>
      <c r="J16" s="10"/>
    </row>
    <row r="17" s="1" customFormat="1" ht="18.75" customHeight="1" spans="1:10">
      <c r="A17" s="8" t="s">
        <v>33</v>
      </c>
      <c r="B17" s="9"/>
      <c r="C17" s="10">
        <v>4525.25</v>
      </c>
      <c r="D17" s="10">
        <v>1</v>
      </c>
      <c r="E17" s="10">
        <f t="shared" ref="E17:E19" si="2">C17</f>
        <v>4525.25</v>
      </c>
      <c r="F17" s="5" t="s">
        <v>34</v>
      </c>
      <c r="G17" s="7"/>
      <c r="H17" s="10"/>
      <c r="I17" s="10"/>
      <c r="J17" s="10"/>
    </row>
    <row r="18" s="1" customFormat="1" ht="18.75" customHeight="1" spans="1:10">
      <c r="A18" s="8" t="s">
        <v>35</v>
      </c>
      <c r="B18" s="9"/>
      <c r="C18" s="10">
        <f>27000+30000</f>
        <v>57000</v>
      </c>
      <c r="D18" s="10">
        <v>4</v>
      </c>
      <c r="E18" s="10">
        <f t="shared" si="2"/>
        <v>57000</v>
      </c>
      <c r="F18" s="10" t="s">
        <v>36</v>
      </c>
      <c r="G18" s="10"/>
      <c r="H18" s="10"/>
      <c r="I18" s="10"/>
      <c r="J18" s="10"/>
    </row>
    <row r="19" s="1" customFormat="1" ht="18.75" customHeight="1" spans="1:10">
      <c r="A19" s="15" t="s">
        <v>37</v>
      </c>
      <c r="B19" s="16"/>
      <c r="C19" s="10">
        <v>10000</v>
      </c>
      <c r="D19" s="10">
        <v>1</v>
      </c>
      <c r="E19" s="10">
        <f t="shared" si="2"/>
        <v>10000</v>
      </c>
      <c r="F19" s="10"/>
      <c r="G19" s="10"/>
      <c r="H19" s="10"/>
      <c r="I19" s="10"/>
      <c r="J19" s="10"/>
    </row>
    <row r="20" s="1" customFormat="1" ht="18.75" customHeight="1" spans="1:10">
      <c r="A20" s="15" t="s">
        <v>38</v>
      </c>
      <c r="B20" s="16"/>
      <c r="C20" s="10"/>
      <c r="D20" s="10"/>
      <c r="E20" s="10"/>
      <c r="F20" s="10" t="s">
        <v>39</v>
      </c>
      <c r="G20" s="10"/>
      <c r="H20" s="10">
        <f>200+8800</f>
        <v>9000</v>
      </c>
      <c r="I20" s="10">
        <v>2</v>
      </c>
      <c r="J20" s="10">
        <f t="shared" ref="J20:J30" si="3">H20</f>
        <v>9000</v>
      </c>
    </row>
    <row r="21" s="1" customFormat="1" ht="18.75" customHeight="1" spans="1:12">
      <c r="A21" s="15" t="s">
        <v>40</v>
      </c>
      <c r="B21" s="16"/>
      <c r="C21" s="10">
        <v>20000</v>
      </c>
      <c r="D21" s="10">
        <v>1</v>
      </c>
      <c r="E21" s="10">
        <f t="shared" ref="E21:E23" si="4">C21</f>
        <v>20000</v>
      </c>
      <c r="F21" s="17" t="s">
        <v>41</v>
      </c>
      <c r="G21" s="18" t="s">
        <v>42</v>
      </c>
      <c r="H21" s="10">
        <f>500+380+6290+12420+3800+6200+12600+13515+6280+9400+6200+5600+6540+32000+27810+12300+42975+19200+10000+27000+13600+39100</f>
        <v>313710</v>
      </c>
      <c r="I21" s="10">
        <v>22</v>
      </c>
      <c r="J21" s="10">
        <f t="shared" si="3"/>
        <v>313710</v>
      </c>
      <c r="L21" s="1">
        <f>3120+2080+3640+1040+1040</f>
        <v>10920</v>
      </c>
    </row>
    <row r="22" s="1" customFormat="1" ht="18.75" customHeight="1" spans="1:12">
      <c r="A22" s="15" t="s">
        <v>43</v>
      </c>
      <c r="B22" s="16"/>
      <c r="C22" s="10">
        <v>39000</v>
      </c>
      <c r="D22" s="10">
        <v>1</v>
      </c>
      <c r="E22" s="10">
        <f t="shared" si="4"/>
        <v>39000</v>
      </c>
      <c r="F22" s="19"/>
      <c r="G22" s="18" t="s">
        <v>44</v>
      </c>
      <c r="H22" s="10"/>
      <c r="I22" s="10"/>
      <c r="J22" s="10"/>
      <c r="K22" s="1"/>
      <c r="L22" s="1">
        <f>1560+2080+1040+2600+2600</f>
        <v>9880</v>
      </c>
    </row>
    <row r="23" s="1" customFormat="1" ht="18.75" customHeight="1" spans="1:12">
      <c r="A23" s="15" t="s">
        <v>45</v>
      </c>
      <c r="B23" s="16"/>
      <c r="C23" s="10">
        <f>26000+40000+30000+20000+13000</f>
        <v>129000</v>
      </c>
      <c r="D23" s="10">
        <v>5</v>
      </c>
      <c r="E23" s="10">
        <f t="shared" si="4"/>
        <v>129000</v>
      </c>
      <c r="F23" s="19"/>
      <c r="G23" s="18" t="s">
        <v>46</v>
      </c>
      <c r="H23" s="10">
        <f>8212+8300+9200+5274+30500</f>
        <v>61486</v>
      </c>
      <c r="I23" s="10">
        <v>5</v>
      </c>
      <c r="J23" s="10">
        <f t="shared" si="3"/>
        <v>61486</v>
      </c>
      <c r="L23" s="1">
        <f>2600+1560+1040+2340+1040</f>
        <v>8580</v>
      </c>
    </row>
    <row r="24" s="1" customFormat="1" ht="18.75" customHeight="1" spans="1:12">
      <c r="A24" s="15"/>
      <c r="B24" s="16"/>
      <c r="C24" s="10"/>
      <c r="D24" s="10"/>
      <c r="E24" s="10"/>
      <c r="F24" s="19"/>
      <c r="G24" s="18" t="s">
        <v>47</v>
      </c>
      <c r="H24" s="10">
        <f>2800+40000</f>
        <v>42800</v>
      </c>
      <c r="I24" s="10">
        <v>2</v>
      </c>
      <c r="J24" s="10">
        <f t="shared" si="3"/>
        <v>42800</v>
      </c>
      <c r="L24" s="1">
        <f>1300+2340+2340+780+1040</f>
        <v>7800</v>
      </c>
    </row>
    <row r="25" s="1" customFormat="1" ht="18.75" customHeight="1" spans="1:12">
      <c r="A25" s="15"/>
      <c r="B25" s="16"/>
      <c r="C25" s="10"/>
      <c r="D25" s="10"/>
      <c r="E25" s="10"/>
      <c r="F25" s="19"/>
      <c r="G25" s="18" t="s">
        <v>48</v>
      </c>
      <c r="H25" s="10">
        <f>3200+1000</f>
        <v>4200</v>
      </c>
      <c r="I25" s="10">
        <v>2</v>
      </c>
      <c r="J25" s="10">
        <f t="shared" si="3"/>
        <v>4200</v>
      </c>
      <c r="L25" s="1">
        <f>1040+1040+2080+2340+3640</f>
        <v>10140</v>
      </c>
    </row>
    <row r="26" s="1" customFormat="1" ht="18.75" customHeight="1" spans="1:12">
      <c r="A26" s="15"/>
      <c r="B26" s="16"/>
      <c r="C26" s="10"/>
      <c r="D26" s="10"/>
      <c r="E26" s="10"/>
      <c r="F26" s="19"/>
      <c r="G26" s="18" t="s">
        <v>49</v>
      </c>
      <c r="H26" s="18">
        <f>7000*2</f>
        <v>14000</v>
      </c>
      <c r="I26" s="10">
        <v>2</v>
      </c>
      <c r="J26" s="10">
        <f t="shared" si="3"/>
        <v>14000</v>
      </c>
      <c r="L26" s="1">
        <f>1040+1040+1040+2080+2080</f>
        <v>7280</v>
      </c>
    </row>
    <row r="27" s="1" customFormat="1" ht="18.75" customHeight="1" spans="1:10">
      <c r="A27" s="15"/>
      <c r="B27" s="16"/>
      <c r="C27" s="10"/>
      <c r="D27" s="10"/>
      <c r="E27" s="10"/>
      <c r="F27" s="19"/>
      <c r="G27" s="18" t="s">
        <v>50</v>
      </c>
      <c r="H27" s="18">
        <v>15500</v>
      </c>
      <c r="I27" s="10">
        <v>1</v>
      </c>
      <c r="J27" s="10">
        <f t="shared" si="3"/>
        <v>15500</v>
      </c>
    </row>
    <row r="28" s="1" customFormat="1" ht="18.75" customHeight="1" spans="1:10">
      <c r="A28" s="15"/>
      <c r="B28" s="16"/>
      <c r="C28" s="10"/>
      <c r="D28" s="10"/>
      <c r="E28" s="10"/>
      <c r="F28" s="19"/>
      <c r="G28" s="18" t="s">
        <v>51</v>
      </c>
      <c r="H28" s="18">
        <f>1000+1000+500+1000+1000+1000</f>
        <v>5500</v>
      </c>
      <c r="I28" s="10">
        <v>6</v>
      </c>
      <c r="J28" s="10">
        <f t="shared" si="3"/>
        <v>5500</v>
      </c>
    </row>
    <row r="29" s="1" customFormat="1" ht="18.75" customHeight="1" spans="1:12">
      <c r="A29" s="15"/>
      <c r="B29" s="16"/>
      <c r="C29" s="10"/>
      <c r="D29" s="10"/>
      <c r="E29" s="10"/>
      <c r="F29" s="19"/>
      <c r="G29" s="18" t="s">
        <v>52</v>
      </c>
      <c r="H29" s="18">
        <v>19500</v>
      </c>
      <c r="I29" s="10">
        <v>1</v>
      </c>
      <c r="J29" s="10">
        <f t="shared" si="3"/>
        <v>19500</v>
      </c>
      <c r="L29" s="1">
        <f>2080+1560+520+520+520</f>
        <v>5200</v>
      </c>
    </row>
    <row r="30" s="1" customFormat="1" ht="18.75" customHeight="1" spans="1:12">
      <c r="A30" s="15"/>
      <c r="B30" s="16"/>
      <c r="C30" s="10"/>
      <c r="D30" s="10"/>
      <c r="E30" s="10"/>
      <c r="F30" s="19"/>
      <c r="G30" s="18" t="s">
        <v>53</v>
      </c>
      <c r="H30" s="10">
        <v>500</v>
      </c>
      <c r="I30" s="10">
        <v>1</v>
      </c>
      <c r="J30" s="10">
        <f t="shared" si="3"/>
        <v>500</v>
      </c>
      <c r="L30" s="1">
        <f>1040+1040+1560+2080+520+2600+1040+1040</f>
        <v>10920</v>
      </c>
    </row>
    <row r="31" s="1" customFormat="1" ht="18.75" customHeight="1" spans="1:10">
      <c r="A31" s="15"/>
      <c r="B31" s="16"/>
      <c r="C31" s="10"/>
      <c r="D31" s="10"/>
      <c r="E31" s="10"/>
      <c r="F31" s="19"/>
      <c r="G31" s="20" t="s">
        <v>54</v>
      </c>
      <c r="H31" s="10"/>
      <c r="I31" s="10"/>
      <c r="J31" s="10"/>
    </row>
    <row r="32" s="1" customFormat="1" ht="18.75" customHeight="1" spans="1:10">
      <c r="A32" s="15"/>
      <c r="B32" s="16"/>
      <c r="C32" s="10"/>
      <c r="D32" s="10"/>
      <c r="E32" s="10"/>
      <c r="F32" s="19"/>
      <c r="G32" s="20" t="s">
        <v>55</v>
      </c>
      <c r="H32" s="10"/>
      <c r="I32" s="10"/>
      <c r="J32" s="10"/>
    </row>
    <row r="33" s="1" customFormat="1" ht="18.75" customHeight="1" spans="1:10">
      <c r="A33" s="15"/>
      <c r="B33" s="16"/>
      <c r="C33" s="10"/>
      <c r="D33" s="10"/>
      <c r="E33" s="10"/>
      <c r="F33" s="21"/>
      <c r="G33" s="18" t="s">
        <v>56</v>
      </c>
      <c r="H33" s="10"/>
      <c r="I33" s="10"/>
      <c r="J33" s="10"/>
    </row>
    <row r="34" s="1" customFormat="1" ht="18.75" customHeight="1" spans="1:10">
      <c r="A34" s="5" t="s">
        <v>57</v>
      </c>
      <c r="B34" s="7"/>
      <c r="C34" s="10">
        <f>SUM(C6:C33)</f>
        <v>2407014.25</v>
      </c>
      <c r="D34" s="10">
        <f>SUM(D6:D33)</f>
        <v>28</v>
      </c>
      <c r="E34" s="7">
        <f>SUM(E6:E33)</f>
        <v>2407014.25</v>
      </c>
      <c r="F34" s="5" t="s">
        <v>58</v>
      </c>
      <c r="G34" s="7"/>
      <c r="H34" s="10">
        <f t="shared" ref="H34:J34" si="5">SUM(H5:H33)</f>
        <v>889155.68</v>
      </c>
      <c r="I34" s="10">
        <f t="shared" si="5"/>
        <v>62</v>
      </c>
      <c r="J34" s="10">
        <f t="shared" si="5"/>
        <v>889155.68</v>
      </c>
    </row>
    <row r="35" s="1" customFormat="1" ht="18.75" customHeight="1" spans="1:10">
      <c r="A35" s="8" t="s">
        <v>59</v>
      </c>
      <c r="B35" s="9"/>
      <c r="C35" s="10">
        <f>C5+C34</f>
        <v>4102065.02</v>
      </c>
      <c r="D35" s="10"/>
      <c r="E35" s="10"/>
      <c r="F35" s="10" t="s">
        <v>60</v>
      </c>
      <c r="G35" s="10"/>
      <c r="H35" s="5">
        <f>C35-H34</f>
        <v>3212909.34</v>
      </c>
      <c r="I35" s="6"/>
      <c r="J35" s="7"/>
    </row>
    <row r="37" s="1" customFormat="1" hidden="1" spans="7:8">
      <c r="G37" s="1" t="s">
        <v>61</v>
      </c>
      <c r="H37" s="1">
        <v>2200000</v>
      </c>
    </row>
    <row r="38" s="1" customFormat="1" hidden="1" spans="7:8">
      <c r="G38" s="1" t="s">
        <v>61</v>
      </c>
      <c r="H38" s="1">
        <v>280000</v>
      </c>
    </row>
    <row r="39" s="1" customFormat="1" hidden="1" spans="7:8">
      <c r="G39" s="1" t="s">
        <v>61</v>
      </c>
      <c r="H39" s="1">
        <f>SUM(H37:H38)</f>
        <v>2480000</v>
      </c>
    </row>
    <row r="40" s="1" customFormat="1" hidden="1" spans="8:8">
      <c r="H40" s="1">
        <v>3244500</v>
      </c>
    </row>
    <row r="41" s="1" customFormat="1" spans="7:7">
      <c r="G41" s="22"/>
    </row>
    <row r="42" s="1" customFormat="1" spans="7:8">
      <c r="G42" s="1" t="s">
        <v>62</v>
      </c>
      <c r="H42" s="1">
        <v>250000</v>
      </c>
    </row>
    <row r="43" s="1" customFormat="1" spans="7:8">
      <c r="G43" s="1" t="s">
        <v>63</v>
      </c>
      <c r="H43" s="1">
        <v>247000</v>
      </c>
    </row>
    <row r="45" s="2" customFormat="1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="2" customFormat="1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="2" customFormat="1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="2" customFormat="1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</sheetData>
  <mergeCells count="55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A22:B22"/>
    <mergeCell ref="A23:B23"/>
    <mergeCell ref="A24:B24"/>
    <mergeCell ref="A25:B25"/>
    <mergeCell ref="A26:B26"/>
    <mergeCell ref="A27:B27"/>
    <mergeCell ref="A29:B29"/>
    <mergeCell ref="A30:B30"/>
    <mergeCell ref="A31:B31"/>
    <mergeCell ref="A34:B34"/>
    <mergeCell ref="F34:G34"/>
    <mergeCell ref="A35:B35"/>
    <mergeCell ref="C35:E35"/>
    <mergeCell ref="F35:G35"/>
    <mergeCell ref="H35:J35"/>
    <mergeCell ref="F21:F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南京南大尚诚软件科技有限公司</dc:creator>
  <cp:lastModifiedBy>阳光</cp:lastModifiedBy>
  <dcterms:created xsi:type="dcterms:W3CDTF">2024-02-29T09:15:00Z</dcterms:created>
  <dcterms:modified xsi:type="dcterms:W3CDTF">2024-04-28T01:23:10Z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ECB8DA9849CC4868B16AB6FAB447C518_11</vt:lpwstr>
  </property>
  <property fmtid="{D5CDD505-2E9C-101B-9397-08002B2CF9AE}" pid="3" name="KSOProductBuildVer">
    <vt:lpwstr>2052-12.1.0.16417</vt:lpwstr>
  </property>
</Properties>
</file>